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\2021_22\12Fisica\"/>
    </mc:Choice>
  </mc:AlternateContent>
  <xr:revisionPtr revIDLastSave="0" documentId="13_ncr:1_{554EE749-0F55-4D1C-BB5B-743593E53AB4}" xr6:coauthVersionLast="47" xr6:coauthVersionMax="47" xr10:uidLastSave="{00000000-0000-0000-0000-000000000000}"/>
  <bookViews>
    <workbookView xWindow="0" yWindow="0" windowWidth="20490" windowHeight="10920" xr2:uid="{F5573DF8-4B63-4EEC-A88C-376466BF0164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C57" i="1"/>
  <c r="C58" i="1"/>
  <c r="C59" i="1"/>
  <c r="C60" i="1"/>
  <c r="C61" i="1"/>
  <c r="C62" i="1"/>
  <c r="C63" i="1"/>
  <c r="C55" i="1"/>
  <c r="E55" i="1"/>
  <c r="E56" i="1"/>
  <c r="E57" i="1"/>
  <c r="E58" i="1"/>
  <c r="E59" i="1"/>
  <c r="E60" i="1"/>
  <c r="E61" i="1"/>
  <c r="E62" i="1"/>
  <c r="E63" i="1"/>
  <c r="E54" i="1"/>
  <c r="E47" i="1"/>
  <c r="E46" i="1"/>
  <c r="E45" i="1"/>
  <c r="E44" i="1"/>
  <c r="E43" i="1"/>
  <c r="E42" i="1"/>
  <c r="E41" i="1"/>
  <c r="E40" i="1"/>
  <c r="E39" i="1"/>
  <c r="E38" i="1"/>
  <c r="D47" i="1"/>
  <c r="D46" i="1"/>
  <c r="D45" i="1"/>
  <c r="D44" i="1"/>
  <c r="D43" i="1"/>
  <c r="D42" i="1"/>
  <c r="D41" i="1"/>
  <c r="D40" i="1"/>
  <c r="D39" i="1"/>
  <c r="D38" i="1"/>
  <c r="C38" i="1"/>
  <c r="C47" i="1"/>
  <c r="C46" i="1"/>
  <c r="C45" i="1"/>
  <c r="C44" i="1"/>
  <c r="C41" i="1"/>
  <c r="C43" i="1"/>
  <c r="C42" i="1"/>
  <c r="C40" i="1"/>
  <c r="C39" i="1"/>
  <c r="B40" i="1"/>
  <c r="B41" i="1"/>
  <c r="B42" i="1"/>
  <c r="B43" i="1"/>
  <c r="B44" i="1"/>
  <c r="B45" i="1"/>
  <c r="B46" i="1"/>
  <c r="B47" i="1"/>
  <c r="B39" i="1"/>
  <c r="B38" i="1"/>
  <c r="C25" i="1"/>
  <c r="C26" i="1"/>
  <c r="C27" i="1"/>
  <c r="C28" i="1"/>
  <c r="C29" i="1"/>
  <c r="C30" i="1"/>
  <c r="C31" i="1"/>
  <c r="C32" i="1"/>
  <c r="C33" i="1"/>
  <c r="C24" i="1"/>
  <c r="L13" i="1"/>
  <c r="L10" i="1"/>
  <c r="L7" i="1"/>
  <c r="G8" i="1"/>
  <c r="C10" i="1"/>
</calcChain>
</file>

<file path=xl/sharedStrings.xml><?xml version="1.0" encoding="utf-8"?>
<sst xmlns="http://schemas.openxmlformats.org/spreadsheetml/2006/main" count="30" uniqueCount="24">
  <si>
    <t>Junto ao computador:</t>
  </si>
  <si>
    <t>&lt;B&gt; / µT</t>
  </si>
  <si>
    <t>C/ comboio a passar:</t>
  </si>
  <si>
    <r>
      <t xml:space="preserve">B / </t>
    </r>
    <r>
      <rPr>
        <b/>
        <sz val="11"/>
        <color theme="1"/>
        <rFont val="Calibri"/>
        <family val="2"/>
      </rPr>
      <t>µT</t>
    </r>
  </si>
  <si>
    <t>Junto a uma catenária:</t>
  </si>
  <si>
    <t>Junto à torradeira:</t>
  </si>
  <si>
    <t>distância/ cm</t>
  </si>
  <si>
    <r>
      <t>(distância fixa</t>
    </r>
    <r>
      <rPr>
        <sz val="11"/>
        <color theme="1"/>
        <rFont val="Calibri"/>
        <family val="2"/>
      </rPr>
      <t>≈10 cm)</t>
    </r>
  </si>
  <si>
    <t>(distância fixa≈150 cm)</t>
  </si>
  <si>
    <t>(distância variável)</t>
  </si>
  <si>
    <t>Junto ao Quadro elétrico da escola:</t>
  </si>
  <si>
    <t>distância/cm</t>
  </si>
  <si>
    <r>
      <t xml:space="preserve">B1 / </t>
    </r>
    <r>
      <rPr>
        <b/>
        <sz val="11"/>
        <color theme="1"/>
        <rFont val="Calibri"/>
        <family val="2"/>
      </rPr>
      <t>µT</t>
    </r>
  </si>
  <si>
    <r>
      <t xml:space="preserve">B2 / </t>
    </r>
    <r>
      <rPr>
        <b/>
        <sz val="11"/>
        <color theme="1"/>
        <rFont val="Calibri"/>
        <family val="2"/>
      </rPr>
      <t>µT</t>
    </r>
  </si>
  <si>
    <r>
      <t xml:space="preserve">B3 / </t>
    </r>
    <r>
      <rPr>
        <b/>
        <sz val="11"/>
        <color theme="1"/>
        <rFont val="Calibri"/>
        <family val="2"/>
      </rPr>
      <t>µT</t>
    </r>
  </si>
  <si>
    <r>
      <t>1/dist  /    m</t>
    </r>
    <r>
      <rPr>
        <b/>
        <vertAlign val="superscript"/>
        <sz val="11"/>
        <color theme="1"/>
        <rFont val="Calibri"/>
        <family val="2"/>
        <scheme val="minor"/>
      </rPr>
      <t>-1</t>
    </r>
  </si>
  <si>
    <r>
      <t xml:space="preserve">B1 / </t>
    </r>
    <r>
      <rPr>
        <b/>
        <sz val="11"/>
        <color theme="1"/>
        <rFont val="Calibri"/>
        <family val="2"/>
      </rPr>
      <t>T</t>
    </r>
  </si>
  <si>
    <r>
      <t xml:space="preserve">B2 / </t>
    </r>
    <r>
      <rPr>
        <b/>
        <sz val="11"/>
        <color theme="1"/>
        <rFont val="Calibri"/>
        <family val="2"/>
      </rPr>
      <t>T</t>
    </r>
  </si>
  <si>
    <r>
      <t xml:space="preserve">B3 / </t>
    </r>
    <r>
      <rPr>
        <b/>
        <sz val="11"/>
        <color theme="1"/>
        <rFont val="Calibri"/>
        <family val="2"/>
      </rPr>
      <t>T</t>
    </r>
  </si>
  <si>
    <t>Novamente, junto à torradeira:</t>
  </si>
  <si>
    <t>d/cm</t>
  </si>
  <si>
    <t>B /  µT</t>
  </si>
  <si>
    <t>B / T</t>
  </si>
  <si>
    <r>
      <t>(1/d)/m</t>
    </r>
    <r>
      <rPr>
        <vertAlign val="superscript"/>
        <sz val="11"/>
        <color theme="1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</si>
</sst>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9" formatCode="0.000E+00"/>
    <numFmt numFmtId="170" formatCode="0.0E+00"/>
    <numFmt numFmtId="171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CCCCCC"/>
      </bottom>
      <diagonal/>
    </border>
    <border>
      <left style="thin">
        <color rgb="FF000000"/>
      </left>
      <right style="thin">
        <color indexed="64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5" xfId="0" applyBorder="1"/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0" xfId="0" applyFont="1" applyBorder="1"/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0" fillId="0" borderId="6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164" fontId="0" fillId="0" borderId="7" xfId="0" applyNumberFormat="1" applyBorder="1" applyAlignment="1">
      <alignment horizontal="center" wrapText="1"/>
    </xf>
    <xf numFmtId="164" fontId="0" fillId="0" borderId="8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  <xf numFmtId="164" fontId="0" fillId="0" borderId="11" xfId="0" applyNumberFormat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70" fontId="6" fillId="0" borderId="19" xfId="0" applyNumberFormat="1" applyFont="1" applyBorder="1" applyAlignment="1">
      <alignment horizontal="center"/>
    </xf>
    <xf numFmtId="169" fontId="6" fillId="0" borderId="20" xfId="0" applyNumberFormat="1" applyFont="1" applyBorder="1" applyAlignment="1">
      <alignment horizontal="center" wrapText="1"/>
    </xf>
    <xf numFmtId="169" fontId="6" fillId="0" borderId="21" xfId="0" applyNumberFormat="1" applyFont="1" applyBorder="1" applyAlignment="1">
      <alignment horizontal="center" wrapText="1"/>
    </xf>
    <xf numFmtId="170" fontId="6" fillId="0" borderId="22" xfId="0" applyNumberFormat="1" applyFont="1" applyBorder="1" applyAlignment="1">
      <alignment horizontal="center"/>
    </xf>
    <xf numFmtId="169" fontId="6" fillId="0" borderId="23" xfId="0" applyNumberFormat="1" applyFont="1" applyBorder="1" applyAlignment="1">
      <alignment horizontal="center" wrapText="1"/>
    </xf>
    <xf numFmtId="169" fontId="6" fillId="0" borderId="24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71" fontId="0" fillId="0" borderId="1" xfId="0" applyNumberFormat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11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71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1" fontId="0" fillId="0" borderId="3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Variação</a:t>
            </a:r>
            <a:r>
              <a:rPr lang="en-US" baseline="0"/>
              <a:t> de B com a distância</a:t>
            </a:r>
          </a:p>
          <a:p>
            <a:pPr>
              <a:defRPr/>
            </a:pPr>
            <a:r>
              <a:rPr lang="en-US" baseline="0"/>
              <a:t>(Torradeira)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(Folha1!$J$7,Folha1!$J$10,Folha1!$J$13)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10</c:v>
                </c:pt>
              </c:numCache>
            </c:numRef>
          </c:xVal>
          <c:yVal>
            <c:numRef>
              <c:f>(Folha1!$L$7,Folha1!$L$10,Folha1!$L$13)</c:f>
              <c:numCache>
                <c:formatCode>0.000</c:formatCode>
                <c:ptCount val="3"/>
                <c:pt idx="0">
                  <c:v>1.502</c:v>
                </c:pt>
                <c:pt idx="1">
                  <c:v>1.0243333333333333</c:v>
                </c:pt>
                <c:pt idx="2" formatCode="General">
                  <c:v>0.84799999999999986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FA-4BA2-B1DD-1B4094709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6385679"/>
        <c:axId val="1696386095"/>
      </c:scatterChart>
      <c:valAx>
        <c:axId val="16963856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DISTÂNCIA /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96386095"/>
        <c:crosses val="autoZero"/>
        <c:crossBetween val="midCat"/>
      </c:valAx>
      <c:valAx>
        <c:axId val="169638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 / </a:t>
                </a:r>
                <a:r>
                  <a:rPr lang="en-US" baseline="0"/>
                  <a:t> MICROTESLA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96385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B1=f(1/d)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Folha1!$B$38:$B$47</c:f>
              <c:numCache>
                <c:formatCode>0.0E+00</c:formatCode>
                <c:ptCount val="10"/>
                <c:pt idx="0">
                  <c:v>100</c:v>
                </c:pt>
                <c:pt idx="1">
                  <c:v>50</c:v>
                </c:pt>
                <c:pt idx="2">
                  <c:v>33.333333333333336</c:v>
                </c:pt>
                <c:pt idx="3">
                  <c:v>25</c:v>
                </c:pt>
                <c:pt idx="4">
                  <c:v>20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0.66666666666666663</c:v>
                </c:pt>
                <c:pt idx="9">
                  <c:v>0.51282051282051289</c:v>
                </c:pt>
              </c:numCache>
            </c:numRef>
          </c:xVal>
          <c:yVal>
            <c:numRef>
              <c:f>Folha1!$C$38:$C$47</c:f>
              <c:numCache>
                <c:formatCode>0.000E+00</c:formatCode>
                <c:ptCount val="10"/>
                <c:pt idx="0">
                  <c:v>1.395E-6</c:v>
                </c:pt>
                <c:pt idx="1">
                  <c:v>1.5049999999999998E-6</c:v>
                </c:pt>
                <c:pt idx="2">
                  <c:v>1.5069999999999999E-6</c:v>
                </c:pt>
                <c:pt idx="3">
                  <c:v>1.5259999999999999E-6</c:v>
                </c:pt>
                <c:pt idx="4">
                  <c:v>1.5059999999999999E-6</c:v>
                </c:pt>
                <c:pt idx="5">
                  <c:v>1.522E-6</c:v>
                </c:pt>
                <c:pt idx="6">
                  <c:v>1.5449999999999998E-6</c:v>
                </c:pt>
                <c:pt idx="7">
                  <c:v>1.542E-6</c:v>
                </c:pt>
                <c:pt idx="8">
                  <c:v>1.5449999999999998E-6</c:v>
                </c:pt>
                <c:pt idx="9">
                  <c:v>1.5509999999999998E-6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2F-4332-86E2-8F90E2769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347839"/>
        <c:axId val="1695346591"/>
      </c:scatterChart>
      <c:valAx>
        <c:axId val="1695347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1/d  / m</a:t>
                </a:r>
                <a:r>
                  <a:rPr lang="en-US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95346591"/>
        <c:crosses val="autoZero"/>
        <c:crossBetween val="midCat"/>
      </c:valAx>
      <c:valAx>
        <c:axId val="169534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B1 / 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95347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B1=f(d)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Folha1!$B$24:$B$33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20</c:v>
                </c:pt>
                <c:pt idx="6">
                  <c:v>50</c:v>
                </c:pt>
                <c:pt idx="7">
                  <c:v>100</c:v>
                </c:pt>
                <c:pt idx="8">
                  <c:v>150</c:v>
                </c:pt>
                <c:pt idx="9">
                  <c:v>195</c:v>
                </c:pt>
              </c:numCache>
            </c:numRef>
          </c:xVal>
          <c:yVal>
            <c:numRef>
              <c:f>Folha1!$D$24:$D$33</c:f>
              <c:numCache>
                <c:formatCode>0.000</c:formatCode>
                <c:ptCount val="10"/>
                <c:pt idx="0">
                  <c:v>1.395</c:v>
                </c:pt>
                <c:pt idx="1">
                  <c:v>1.5049999999999999</c:v>
                </c:pt>
                <c:pt idx="2">
                  <c:v>1.5069999999999999</c:v>
                </c:pt>
                <c:pt idx="3">
                  <c:v>1.526</c:v>
                </c:pt>
                <c:pt idx="4">
                  <c:v>1.506</c:v>
                </c:pt>
                <c:pt idx="5">
                  <c:v>1.522</c:v>
                </c:pt>
                <c:pt idx="6">
                  <c:v>1.5449999999999999</c:v>
                </c:pt>
                <c:pt idx="7">
                  <c:v>1.542</c:v>
                </c:pt>
                <c:pt idx="8">
                  <c:v>1.5449999999999999</c:v>
                </c:pt>
                <c:pt idx="9">
                  <c:v>1.5509999999999999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18-4E4A-B74A-2DD252EE5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381167"/>
        <c:axId val="1793383663"/>
      </c:scatterChart>
      <c:valAx>
        <c:axId val="17933811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d /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3383663"/>
        <c:crosses val="autoZero"/>
        <c:crossBetween val="midCat"/>
      </c:valAx>
      <c:valAx>
        <c:axId val="179338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B1 / microTesla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33682086614173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93381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B2=f(d)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Folha1!$B$24:$B$33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20</c:v>
                </c:pt>
                <c:pt idx="6">
                  <c:v>50</c:v>
                </c:pt>
                <c:pt idx="7">
                  <c:v>100</c:v>
                </c:pt>
                <c:pt idx="8">
                  <c:v>150</c:v>
                </c:pt>
                <c:pt idx="9">
                  <c:v>195</c:v>
                </c:pt>
              </c:numCache>
            </c:numRef>
          </c:xVal>
          <c:yVal>
            <c:numRef>
              <c:f>Folha1!$E$24:$E$33</c:f>
              <c:numCache>
                <c:formatCode>0.000</c:formatCode>
                <c:ptCount val="10"/>
                <c:pt idx="0">
                  <c:v>1.44</c:v>
                </c:pt>
                <c:pt idx="1">
                  <c:v>1.5029999999999999</c:v>
                </c:pt>
                <c:pt idx="2">
                  <c:v>1.508</c:v>
                </c:pt>
                <c:pt idx="3">
                  <c:v>1.5269999999999999</c:v>
                </c:pt>
                <c:pt idx="4">
                  <c:v>1.506</c:v>
                </c:pt>
                <c:pt idx="5">
                  <c:v>1.524</c:v>
                </c:pt>
                <c:pt idx="6">
                  <c:v>1.5309999999999999</c:v>
                </c:pt>
                <c:pt idx="7">
                  <c:v>1.538</c:v>
                </c:pt>
                <c:pt idx="8">
                  <c:v>1.5569999999999999</c:v>
                </c:pt>
                <c:pt idx="9">
                  <c:v>1.5549999999999999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5E-45EB-B87E-92B5B2D8E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805183"/>
        <c:axId val="1787801023"/>
      </c:scatterChart>
      <c:valAx>
        <c:axId val="17878051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d /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87801023"/>
        <c:crosses val="autoZero"/>
        <c:crossBetween val="midCat"/>
      </c:valAx>
      <c:valAx>
        <c:axId val="1787801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B2 / microTesla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87805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B2=f(1/d)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Folha1!$B$38:$B$47</c:f>
              <c:numCache>
                <c:formatCode>0.0E+00</c:formatCode>
                <c:ptCount val="10"/>
                <c:pt idx="0">
                  <c:v>100</c:v>
                </c:pt>
                <c:pt idx="1">
                  <c:v>50</c:v>
                </c:pt>
                <c:pt idx="2">
                  <c:v>33.333333333333336</c:v>
                </c:pt>
                <c:pt idx="3">
                  <c:v>25</c:v>
                </c:pt>
                <c:pt idx="4">
                  <c:v>20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0.66666666666666663</c:v>
                </c:pt>
                <c:pt idx="9">
                  <c:v>0.51282051282051289</c:v>
                </c:pt>
              </c:numCache>
            </c:numRef>
          </c:xVal>
          <c:yVal>
            <c:numRef>
              <c:f>Folha1!$D$38:$D$47</c:f>
              <c:numCache>
                <c:formatCode>0.000E+00</c:formatCode>
                <c:ptCount val="10"/>
                <c:pt idx="0">
                  <c:v>1.44E-6</c:v>
                </c:pt>
                <c:pt idx="1">
                  <c:v>1.5029999999999998E-6</c:v>
                </c:pt>
                <c:pt idx="2">
                  <c:v>1.508E-6</c:v>
                </c:pt>
                <c:pt idx="3">
                  <c:v>1.5269999999999999E-6</c:v>
                </c:pt>
                <c:pt idx="4">
                  <c:v>1.5060000000000001E-6</c:v>
                </c:pt>
                <c:pt idx="5">
                  <c:v>1.5239999999999999E-6</c:v>
                </c:pt>
                <c:pt idx="6">
                  <c:v>1.5309999999999998E-6</c:v>
                </c:pt>
                <c:pt idx="7">
                  <c:v>1.5379999999999999E-6</c:v>
                </c:pt>
                <c:pt idx="8">
                  <c:v>1.5569999999999999E-6</c:v>
                </c:pt>
                <c:pt idx="9">
                  <c:v>1.5549999999999999E-6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85-4639-9947-76645C4AB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0700351"/>
        <c:axId val="1860700767"/>
      </c:scatterChart>
      <c:valAx>
        <c:axId val="18607003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1/ d  / m</a:t>
                </a:r>
                <a:r>
                  <a:rPr lang="pt-PT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60700767"/>
        <c:crosses val="autoZero"/>
        <c:crossBetween val="midCat"/>
      </c:valAx>
      <c:valAx>
        <c:axId val="186070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B2 / T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33219123651210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60700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B3=f(d)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Folha1!$B$24:$B$33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20</c:v>
                </c:pt>
                <c:pt idx="6">
                  <c:v>50</c:v>
                </c:pt>
                <c:pt idx="7">
                  <c:v>100</c:v>
                </c:pt>
                <c:pt idx="8">
                  <c:v>150</c:v>
                </c:pt>
                <c:pt idx="9">
                  <c:v>195</c:v>
                </c:pt>
              </c:numCache>
            </c:numRef>
          </c:xVal>
          <c:yVal>
            <c:numRef>
              <c:f>Folha1!$F$24:$F$33</c:f>
              <c:numCache>
                <c:formatCode>0.000</c:formatCode>
                <c:ptCount val="10"/>
                <c:pt idx="0">
                  <c:v>1.486</c:v>
                </c:pt>
                <c:pt idx="1">
                  <c:v>1.998</c:v>
                </c:pt>
                <c:pt idx="2">
                  <c:v>1.5149999999999999</c:v>
                </c:pt>
                <c:pt idx="3">
                  <c:v>1.53</c:v>
                </c:pt>
                <c:pt idx="4">
                  <c:v>1.506</c:v>
                </c:pt>
                <c:pt idx="5">
                  <c:v>1.532</c:v>
                </c:pt>
                <c:pt idx="6">
                  <c:v>1.544</c:v>
                </c:pt>
                <c:pt idx="7">
                  <c:v>1.5389999999999999</c:v>
                </c:pt>
                <c:pt idx="8">
                  <c:v>1.5609999999999999</c:v>
                </c:pt>
                <c:pt idx="9">
                  <c:v>1.552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C7-4B7D-94CE-B8E65492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458847"/>
        <c:axId val="1446126031"/>
      </c:scatterChart>
      <c:valAx>
        <c:axId val="1645458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d /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446126031"/>
        <c:crosses val="autoZero"/>
        <c:crossBetween val="midCat"/>
      </c:valAx>
      <c:valAx>
        <c:axId val="1446126031"/>
        <c:scaling>
          <c:orientation val="minMax"/>
          <c:max val="2"/>
          <c:min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B3 / microTesla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45458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B3=f(1/d)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Folha1!$B$38:$B$47</c:f>
              <c:numCache>
                <c:formatCode>0.0E+00</c:formatCode>
                <c:ptCount val="10"/>
                <c:pt idx="0">
                  <c:v>100</c:v>
                </c:pt>
                <c:pt idx="1">
                  <c:v>50</c:v>
                </c:pt>
                <c:pt idx="2">
                  <c:v>33.333333333333336</c:v>
                </c:pt>
                <c:pt idx="3">
                  <c:v>25</c:v>
                </c:pt>
                <c:pt idx="4">
                  <c:v>20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0.66666666666666663</c:v>
                </c:pt>
                <c:pt idx="9">
                  <c:v>0.51282051282051289</c:v>
                </c:pt>
              </c:numCache>
            </c:numRef>
          </c:xVal>
          <c:yVal>
            <c:numRef>
              <c:f>Folha1!$E$38:$E$47</c:f>
              <c:numCache>
                <c:formatCode>0.000E+00</c:formatCode>
                <c:ptCount val="10"/>
                <c:pt idx="0">
                  <c:v>1.486E-6</c:v>
                </c:pt>
                <c:pt idx="1">
                  <c:v>1.9980000000000002E-6</c:v>
                </c:pt>
                <c:pt idx="2">
                  <c:v>1.5149999999999999E-6</c:v>
                </c:pt>
                <c:pt idx="3">
                  <c:v>1.53E-6</c:v>
                </c:pt>
                <c:pt idx="4">
                  <c:v>1.5060000000000001E-6</c:v>
                </c:pt>
                <c:pt idx="5">
                  <c:v>1.5320000000000001E-6</c:v>
                </c:pt>
                <c:pt idx="6">
                  <c:v>1.544E-6</c:v>
                </c:pt>
                <c:pt idx="7">
                  <c:v>1.539E-6</c:v>
                </c:pt>
                <c:pt idx="8">
                  <c:v>1.561E-6</c:v>
                </c:pt>
                <c:pt idx="9">
                  <c:v>1.5520000000000001E-6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47-4F41-83AF-99D395160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9201183"/>
        <c:axId val="1819200767"/>
      </c:scatterChart>
      <c:valAx>
        <c:axId val="1819201183"/>
        <c:scaling>
          <c:orientation val="minMax"/>
          <c:max val="100.5"/>
          <c:min val="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1 / d   /  m</a:t>
                </a:r>
                <a:r>
                  <a:rPr lang="pt-PT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19200767"/>
        <c:crosses val="autoZero"/>
        <c:crossBetween val="midCat"/>
      </c:valAx>
      <c:valAx>
        <c:axId val="1819200767"/>
        <c:scaling>
          <c:orientation val="minMax"/>
          <c:max val="2.0000000000000008E-6"/>
          <c:min val="1.4000000000000006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B3 / 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19201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B=f(d)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Folha1!$B$54:$B$63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90</c:v>
                </c:pt>
              </c:numCache>
            </c:numRef>
          </c:xVal>
          <c:yVal>
            <c:numRef>
              <c:f>Folha1!$D$54:$D$63</c:f>
              <c:numCache>
                <c:formatCode>General</c:formatCode>
                <c:ptCount val="10"/>
                <c:pt idx="0">
                  <c:v>2.52</c:v>
                </c:pt>
                <c:pt idx="1">
                  <c:v>1.81</c:v>
                </c:pt>
                <c:pt idx="2">
                  <c:v>1.32</c:v>
                </c:pt>
                <c:pt idx="3">
                  <c:v>1.18</c:v>
                </c:pt>
                <c:pt idx="4">
                  <c:v>1.1200000000000001</c:v>
                </c:pt>
                <c:pt idx="5">
                  <c:v>1.08</c:v>
                </c:pt>
                <c:pt idx="6">
                  <c:v>1.06</c:v>
                </c:pt>
                <c:pt idx="7">
                  <c:v>1.05</c:v>
                </c:pt>
                <c:pt idx="8">
                  <c:v>1.04</c:v>
                </c:pt>
                <c:pt idx="9">
                  <c:v>1.04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E1-4C5A-B92B-07FA4832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876447"/>
        <c:axId val="1823880191"/>
      </c:scatterChart>
      <c:valAx>
        <c:axId val="18238764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 / 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23880191"/>
        <c:crosses val="autoZero"/>
        <c:crossBetween val="midCat"/>
      </c:valAx>
      <c:valAx>
        <c:axId val="182388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B / µT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23876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B=f(1/d)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8867016622922135E-3"/>
                  <c:y val="0.1477314814814815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B = (2E-08).(1/d) + 1E-06</a:t>
                    </a:r>
                    <a:br>
                      <a:rPr lang="en-US" baseline="0"/>
                    </a:br>
                    <a:r>
                      <a:rPr lang="en-US" baseline="0"/>
                      <a:t>R² = 0,9991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</c:trendlineLbl>
          </c:trendline>
          <c:xVal>
            <c:numRef>
              <c:f>Folha1!$C$55:$C$63</c:f>
              <c:numCache>
                <c:formatCode>General</c:formatCode>
                <c:ptCount val="9"/>
                <c:pt idx="0">
                  <c:v>50</c:v>
                </c:pt>
                <c:pt idx="1">
                  <c:v>20</c:v>
                </c:pt>
                <c:pt idx="2">
                  <c:v>10</c:v>
                </c:pt>
                <c:pt idx="3" formatCode="0.0">
                  <c:v>6.666666666666667</c:v>
                </c:pt>
                <c:pt idx="4" formatCode="0.0">
                  <c:v>5</c:v>
                </c:pt>
                <c:pt idx="5" formatCode="0.0">
                  <c:v>3.3333333333333335</c:v>
                </c:pt>
                <c:pt idx="6" formatCode="0.0">
                  <c:v>2.5</c:v>
                </c:pt>
                <c:pt idx="7" formatCode="0.0">
                  <c:v>2</c:v>
                </c:pt>
                <c:pt idx="8" formatCode="0.0">
                  <c:v>1.1111111111111112</c:v>
                </c:pt>
              </c:numCache>
            </c:numRef>
          </c:xVal>
          <c:yVal>
            <c:numRef>
              <c:f>Folha1!$E$55:$E$63</c:f>
              <c:numCache>
                <c:formatCode>0.00E+00</c:formatCode>
                <c:ptCount val="9"/>
                <c:pt idx="0">
                  <c:v>1.81E-6</c:v>
                </c:pt>
                <c:pt idx="1">
                  <c:v>1.3200000000000001E-6</c:v>
                </c:pt>
                <c:pt idx="2">
                  <c:v>1.1799999999999999E-6</c:v>
                </c:pt>
                <c:pt idx="3">
                  <c:v>1.1200000000000001E-6</c:v>
                </c:pt>
                <c:pt idx="4">
                  <c:v>1.08E-6</c:v>
                </c:pt>
                <c:pt idx="5">
                  <c:v>1.06E-6</c:v>
                </c:pt>
                <c:pt idx="6">
                  <c:v>1.0500000000000001E-6</c:v>
                </c:pt>
                <c:pt idx="7">
                  <c:v>1.04E-6</c:v>
                </c:pt>
                <c:pt idx="8">
                  <c:v>1.04E-6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3-443D-B4E5-823FFFB5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870863"/>
        <c:axId val="1863864207"/>
      </c:scatterChart>
      <c:valAx>
        <c:axId val="1863870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(1/d)/m</a:t>
                </a:r>
                <a:r>
                  <a:rPr lang="pt-PT" baseline="30000"/>
                  <a:t>-1</a:t>
                </a:r>
              </a:p>
            </c:rich>
          </c:tx>
          <c:layout>
            <c:manualLayout>
              <c:xMode val="edge"/>
              <c:yMode val="edge"/>
              <c:x val="0.49615857392825896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63864207"/>
        <c:crosses val="autoZero"/>
        <c:crossBetween val="midCat"/>
      </c:valAx>
      <c:valAx>
        <c:axId val="18638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B / 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863870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2</xdr:row>
      <xdr:rowOff>4762</xdr:rowOff>
    </xdr:from>
    <xdr:to>
      <xdr:col>19</xdr:col>
      <xdr:colOff>381000</xdr:colOff>
      <xdr:row>16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D4C73-105D-2AA3-AD20-2C0BE8B99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35</xdr:row>
      <xdr:rowOff>109537</xdr:rowOff>
    </xdr:from>
    <xdr:to>
      <xdr:col>13</xdr:col>
      <xdr:colOff>542925</xdr:colOff>
      <xdr:row>48</xdr:row>
      <xdr:rowOff>119062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6ADA508D-2567-13E2-18BC-40BCDE98F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228600</xdr:colOff>
      <xdr:row>21</xdr:row>
      <xdr:rowOff>147637</xdr:rowOff>
    </xdr:from>
    <xdr:to>
      <xdr:col>14</xdr:col>
      <xdr:colOff>247650</xdr:colOff>
      <xdr:row>34</xdr:row>
      <xdr:rowOff>61912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C721A0DB-6880-8A4F-CB13-D543A7E99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247650</xdr:colOff>
      <xdr:row>21</xdr:row>
      <xdr:rowOff>119062</xdr:rowOff>
    </xdr:from>
    <xdr:to>
      <xdr:col>18</xdr:col>
      <xdr:colOff>438150</xdr:colOff>
      <xdr:row>34</xdr:row>
      <xdr:rowOff>33337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C20C225F-06E5-F7C4-D617-7AF770EA9E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19050</xdr:colOff>
      <xdr:row>35</xdr:row>
      <xdr:rowOff>61912</xdr:rowOff>
    </xdr:from>
    <xdr:to>
      <xdr:col>18</xdr:col>
      <xdr:colOff>209550</xdr:colOff>
      <xdr:row>48</xdr:row>
      <xdr:rowOff>71437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1906D5E-918F-13E7-02BF-8594A5004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161925</xdr:colOff>
      <xdr:row>21</xdr:row>
      <xdr:rowOff>100012</xdr:rowOff>
    </xdr:from>
    <xdr:to>
      <xdr:col>23</xdr:col>
      <xdr:colOff>466725</xdr:colOff>
      <xdr:row>34</xdr:row>
      <xdr:rowOff>14287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583521C4-748A-2B40-1271-AAE727C48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495300</xdr:colOff>
      <xdr:row>32</xdr:row>
      <xdr:rowOff>166687</xdr:rowOff>
    </xdr:from>
    <xdr:to>
      <xdr:col>13</xdr:col>
      <xdr:colOff>514350</xdr:colOff>
      <xdr:row>45</xdr:row>
      <xdr:rowOff>176212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1F4ECF4B-6306-6988-DDB1-0A982012E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438150</xdr:colOff>
      <xdr:row>50</xdr:row>
      <xdr:rowOff>90487</xdr:rowOff>
    </xdr:from>
    <xdr:to>
      <xdr:col>12</xdr:col>
      <xdr:colOff>457200</xdr:colOff>
      <xdr:row>64</xdr:row>
      <xdr:rowOff>119062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FBCFF6C2-684A-4E6B-65BB-008C8D3A40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466725</xdr:colOff>
      <xdr:row>61</xdr:row>
      <xdr:rowOff>147637</xdr:rowOff>
    </xdr:from>
    <xdr:to>
      <xdr:col>12</xdr:col>
      <xdr:colOff>485775</xdr:colOff>
      <xdr:row>76</xdr:row>
      <xdr:rowOff>23812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5D9C7207-7825-572A-1C37-613F255806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FE55-BE99-4C8E-8FDD-6AE71BC4C60C}">
  <dimension ref="B2:L63"/>
  <sheetViews>
    <sheetView tabSelected="1" topLeftCell="A60" workbookViewId="0">
      <selection activeCell="L78" sqref="L78"/>
    </sheetView>
  </sheetViews>
  <sheetFormatPr defaultRowHeight="15" x14ac:dyDescent="0.25"/>
  <cols>
    <col min="1" max="1" width="6" customWidth="1"/>
    <col min="2" max="2" width="9.5703125" bestFit="1" customWidth="1"/>
    <col min="3" max="3" width="9.28515625" bestFit="1" customWidth="1"/>
    <col min="5" max="5" width="11" bestFit="1" customWidth="1"/>
    <col min="9" max="9" width="10.140625" customWidth="1"/>
    <col min="10" max="10" width="12.42578125" customWidth="1"/>
    <col min="15" max="15" width="10.85546875" customWidth="1"/>
  </cols>
  <sheetData>
    <row r="2" spans="2:12" x14ac:dyDescent="0.25">
      <c r="B2" t="s">
        <v>0</v>
      </c>
      <c r="F2" t="s">
        <v>4</v>
      </c>
      <c r="J2" t="s">
        <v>5</v>
      </c>
    </row>
    <row r="3" spans="2:12" x14ac:dyDescent="0.25">
      <c r="B3" t="s">
        <v>7</v>
      </c>
      <c r="F3" t="s">
        <v>8</v>
      </c>
      <c r="J3" t="s">
        <v>9</v>
      </c>
    </row>
    <row r="5" spans="2:12" x14ac:dyDescent="0.25">
      <c r="B5" s="18" t="s">
        <v>3</v>
      </c>
      <c r="C5" s="19" t="s">
        <v>1</v>
      </c>
      <c r="F5" s="20" t="s">
        <v>3</v>
      </c>
      <c r="G5" s="19" t="s">
        <v>1</v>
      </c>
      <c r="H5" s="11"/>
      <c r="J5" s="21" t="s">
        <v>11</v>
      </c>
      <c r="K5" s="18" t="s">
        <v>3</v>
      </c>
      <c r="L5" s="22" t="s">
        <v>1</v>
      </c>
    </row>
    <row r="6" spans="2:12" x14ac:dyDescent="0.25">
      <c r="B6" s="2">
        <v>0.86399999999999999</v>
      </c>
      <c r="C6" s="3"/>
      <c r="F6" s="1">
        <v>0.85299999999999998</v>
      </c>
      <c r="G6" s="7"/>
      <c r="H6" s="12"/>
      <c r="J6" s="3"/>
      <c r="K6" s="1">
        <v>1.3939999999999999</v>
      </c>
      <c r="L6" s="7"/>
    </row>
    <row r="7" spans="2:12" x14ac:dyDescent="0.25">
      <c r="B7" s="2">
        <v>0.86199999999999999</v>
      </c>
      <c r="C7" s="4"/>
      <c r="F7" s="1">
        <v>0.85499999999999998</v>
      </c>
      <c r="G7" s="5"/>
      <c r="H7" s="12"/>
      <c r="J7" s="15">
        <v>1</v>
      </c>
      <c r="K7" s="1">
        <v>1.671</v>
      </c>
      <c r="L7" s="5">
        <f>(K6+K7+K8)/3</f>
        <v>1.502</v>
      </c>
    </row>
    <row r="8" spans="2:12" x14ac:dyDescent="0.25">
      <c r="B8" s="2">
        <v>0.86099999999999999</v>
      </c>
      <c r="C8" s="4"/>
      <c r="F8" s="1">
        <v>0.85399999999999998</v>
      </c>
      <c r="G8" s="9">
        <f>(F6+F7+F8+F9+F10)/5</f>
        <v>0.85439999999999983</v>
      </c>
      <c r="H8" s="13"/>
      <c r="J8" s="16"/>
      <c r="K8" s="1">
        <v>1.4410000000000001</v>
      </c>
      <c r="L8" s="14"/>
    </row>
    <row r="9" spans="2:12" x14ac:dyDescent="0.25">
      <c r="B9" s="2">
        <v>0.86599999999999999</v>
      </c>
      <c r="C9" s="4"/>
      <c r="F9" s="1">
        <v>0.85699999999999998</v>
      </c>
      <c r="G9" s="5"/>
      <c r="H9" s="12"/>
      <c r="J9" s="17"/>
      <c r="K9" s="1">
        <v>0.999</v>
      </c>
      <c r="L9" s="7"/>
    </row>
    <row r="10" spans="2:12" x14ac:dyDescent="0.25">
      <c r="B10" s="2">
        <v>0.86699999999999999</v>
      </c>
      <c r="C10" s="9">
        <f>(B6+B7+B8+B9+B10+B11+B12+B13+B14+B15+B16)/11</f>
        <v>0.86654545454545451</v>
      </c>
      <c r="F10" s="1">
        <v>0.85299999999999998</v>
      </c>
      <c r="G10" s="8"/>
      <c r="H10" s="12"/>
      <c r="J10" s="15">
        <v>5</v>
      </c>
      <c r="K10" s="1">
        <v>1.0780000000000001</v>
      </c>
      <c r="L10" s="5">
        <f>(K9+K10+K11)/3</f>
        <v>1.0243333333333333</v>
      </c>
    </row>
    <row r="11" spans="2:12" x14ac:dyDescent="0.25">
      <c r="B11" s="2">
        <v>0.86499999999999999</v>
      </c>
      <c r="C11" s="4"/>
      <c r="J11" s="16"/>
      <c r="K11" s="10">
        <v>0.996</v>
      </c>
      <c r="L11" s="16"/>
    </row>
    <row r="12" spans="2:12" x14ac:dyDescent="0.25">
      <c r="B12" s="2">
        <v>0.871</v>
      </c>
      <c r="C12" s="4"/>
      <c r="F12" t="s">
        <v>2</v>
      </c>
      <c r="J12" s="17"/>
      <c r="K12" s="10">
        <v>0.88500000000000001</v>
      </c>
      <c r="L12" s="17"/>
    </row>
    <row r="13" spans="2:12" x14ac:dyDescent="0.25">
      <c r="B13" s="2">
        <v>0.872</v>
      </c>
      <c r="C13" s="4"/>
      <c r="F13" s="10">
        <v>1.7170000000000001</v>
      </c>
      <c r="J13" s="15">
        <v>10</v>
      </c>
      <c r="K13" s="10">
        <v>0.83799999999999997</v>
      </c>
      <c r="L13" s="15">
        <f>(K12+K13+K14)/3</f>
        <v>0.84799999999999986</v>
      </c>
    </row>
    <row r="14" spans="2:12" x14ac:dyDescent="0.25">
      <c r="B14" s="2">
        <v>0.86599999999999999</v>
      </c>
      <c r="C14" s="4"/>
      <c r="J14" s="6"/>
      <c r="K14" s="10">
        <v>0.82099999999999995</v>
      </c>
      <c r="L14" s="6"/>
    </row>
    <row r="15" spans="2:12" x14ac:dyDescent="0.25">
      <c r="B15" s="2">
        <v>0.87</v>
      </c>
      <c r="C15" s="4"/>
    </row>
    <row r="16" spans="2:12" x14ac:dyDescent="0.25">
      <c r="B16" s="2">
        <v>0.86799999999999999</v>
      </c>
      <c r="C16" s="6"/>
    </row>
    <row r="19" spans="2:6" x14ac:dyDescent="0.25">
      <c r="B19" t="s">
        <v>10</v>
      </c>
    </row>
    <row r="20" spans="2:6" x14ac:dyDescent="0.25">
      <c r="B20" t="s">
        <v>9</v>
      </c>
    </row>
    <row r="22" spans="2:6" ht="15.75" thickBot="1" x14ac:dyDescent="0.3"/>
    <row r="23" spans="2:6" ht="33.75" thickTop="1" thickBot="1" x14ac:dyDescent="0.3">
      <c r="B23" s="31" t="s">
        <v>6</v>
      </c>
      <c r="C23" s="32" t="s">
        <v>15</v>
      </c>
      <c r="D23" s="29" t="s">
        <v>12</v>
      </c>
      <c r="E23" s="29" t="s">
        <v>13</v>
      </c>
      <c r="F23" s="30" t="s">
        <v>14</v>
      </c>
    </row>
    <row r="24" spans="2:6" ht="15.75" thickBot="1" x14ac:dyDescent="0.3">
      <c r="B24" s="23">
        <v>1</v>
      </c>
      <c r="C24" s="25">
        <f>100/B24</f>
        <v>100</v>
      </c>
      <c r="D24" s="25">
        <v>1.395</v>
      </c>
      <c r="E24" s="25">
        <v>1.44</v>
      </c>
      <c r="F24" s="26">
        <v>1.486</v>
      </c>
    </row>
    <row r="25" spans="2:6" ht="15.75" thickBot="1" x14ac:dyDescent="0.3">
      <c r="B25" s="23">
        <v>2</v>
      </c>
      <c r="C25" s="25">
        <f t="shared" ref="C25:C33" si="0">100/B25</f>
        <v>50</v>
      </c>
      <c r="D25" s="25">
        <v>1.5049999999999999</v>
      </c>
      <c r="E25" s="25">
        <v>1.5029999999999999</v>
      </c>
      <c r="F25" s="26">
        <v>1.998</v>
      </c>
    </row>
    <row r="26" spans="2:6" ht="15.75" thickBot="1" x14ac:dyDescent="0.3">
      <c r="B26" s="23">
        <v>3</v>
      </c>
      <c r="C26" s="25">
        <f t="shared" si="0"/>
        <v>33.333333333333336</v>
      </c>
      <c r="D26" s="25">
        <v>1.5069999999999999</v>
      </c>
      <c r="E26" s="25">
        <v>1.508</v>
      </c>
      <c r="F26" s="26">
        <v>1.5149999999999999</v>
      </c>
    </row>
    <row r="27" spans="2:6" ht="15.75" thickBot="1" x14ac:dyDescent="0.3">
      <c r="B27" s="23">
        <v>4</v>
      </c>
      <c r="C27" s="25">
        <f t="shared" si="0"/>
        <v>25</v>
      </c>
      <c r="D27" s="25">
        <v>1.526</v>
      </c>
      <c r="E27" s="25">
        <v>1.5269999999999999</v>
      </c>
      <c r="F27" s="26">
        <v>1.53</v>
      </c>
    </row>
    <row r="28" spans="2:6" ht="15.75" thickBot="1" x14ac:dyDescent="0.3">
      <c r="B28" s="23">
        <v>5</v>
      </c>
      <c r="C28" s="25">
        <f t="shared" si="0"/>
        <v>20</v>
      </c>
      <c r="D28" s="25">
        <v>1.506</v>
      </c>
      <c r="E28" s="25">
        <v>1.506</v>
      </c>
      <c r="F28" s="26">
        <v>1.506</v>
      </c>
    </row>
    <row r="29" spans="2:6" ht="15.75" thickBot="1" x14ac:dyDescent="0.3">
      <c r="B29" s="23">
        <v>20</v>
      </c>
      <c r="C29" s="25">
        <f t="shared" si="0"/>
        <v>5</v>
      </c>
      <c r="D29" s="25">
        <v>1.522</v>
      </c>
      <c r="E29" s="25">
        <v>1.524</v>
      </c>
      <c r="F29" s="26">
        <v>1.532</v>
      </c>
    </row>
    <row r="30" spans="2:6" ht="15.75" thickBot="1" x14ac:dyDescent="0.3">
      <c r="B30" s="23">
        <v>50</v>
      </c>
      <c r="C30" s="25">
        <f t="shared" si="0"/>
        <v>2</v>
      </c>
      <c r="D30" s="25">
        <v>1.5449999999999999</v>
      </c>
      <c r="E30" s="25">
        <v>1.5309999999999999</v>
      </c>
      <c r="F30" s="26">
        <v>1.544</v>
      </c>
    </row>
    <row r="31" spans="2:6" ht="15.75" thickBot="1" x14ac:dyDescent="0.3">
      <c r="B31" s="23">
        <v>100</v>
      </c>
      <c r="C31" s="25">
        <f t="shared" si="0"/>
        <v>1</v>
      </c>
      <c r="D31" s="25">
        <v>1.542</v>
      </c>
      <c r="E31" s="25">
        <v>1.538</v>
      </c>
      <c r="F31" s="26">
        <v>1.5389999999999999</v>
      </c>
    </row>
    <row r="32" spans="2:6" ht="15.75" thickBot="1" x14ac:dyDescent="0.3">
      <c r="B32" s="23">
        <v>150</v>
      </c>
      <c r="C32" s="25">
        <f t="shared" si="0"/>
        <v>0.66666666666666663</v>
      </c>
      <c r="D32" s="25">
        <v>1.5449999999999999</v>
      </c>
      <c r="E32" s="25">
        <v>1.5569999999999999</v>
      </c>
      <c r="F32" s="26">
        <v>1.5609999999999999</v>
      </c>
    </row>
    <row r="33" spans="2:6" ht="15.75" thickBot="1" x14ac:dyDescent="0.3">
      <c r="B33" s="24">
        <v>195</v>
      </c>
      <c r="C33" s="27">
        <f t="shared" si="0"/>
        <v>0.51282051282051277</v>
      </c>
      <c r="D33" s="27">
        <v>1.5509999999999999</v>
      </c>
      <c r="E33" s="27">
        <v>1.5549999999999999</v>
      </c>
      <c r="F33" s="28">
        <v>1.552</v>
      </c>
    </row>
    <row r="34" spans="2:6" ht="15.75" thickTop="1" x14ac:dyDescent="0.25"/>
    <row r="36" spans="2:6" ht="15.75" thickBot="1" x14ac:dyDescent="0.3"/>
    <row r="37" spans="2:6" ht="33" thickTop="1" x14ac:dyDescent="0.25">
      <c r="B37" s="33" t="s">
        <v>15</v>
      </c>
      <c r="C37" s="34" t="s">
        <v>16</v>
      </c>
      <c r="D37" s="34" t="s">
        <v>17</v>
      </c>
      <c r="E37" s="35" t="s">
        <v>18</v>
      </c>
    </row>
    <row r="38" spans="2:6" x14ac:dyDescent="0.25">
      <c r="B38" s="36">
        <f>1/(B24/100)</f>
        <v>100</v>
      </c>
      <c r="C38" s="37">
        <f>1.395/1000000</f>
        <v>1.395E-6</v>
      </c>
      <c r="D38" s="37">
        <f>1.44/1000000</f>
        <v>1.44E-6</v>
      </c>
      <c r="E38" s="38">
        <f>1.486/1000000</f>
        <v>1.486E-6</v>
      </c>
    </row>
    <row r="39" spans="2:6" x14ac:dyDescent="0.25">
      <c r="B39" s="36">
        <f>1/(B25/100)</f>
        <v>50</v>
      </c>
      <c r="C39" s="37">
        <f>1.505*10^(-6)</f>
        <v>1.5049999999999998E-6</v>
      </c>
      <c r="D39" s="37">
        <f>1.503/1000000</f>
        <v>1.5029999999999998E-6</v>
      </c>
      <c r="E39" s="38">
        <f>1.998/1000000</f>
        <v>1.9980000000000002E-6</v>
      </c>
    </row>
    <row r="40" spans="2:6" x14ac:dyDescent="0.25">
      <c r="B40" s="36">
        <f t="shared" ref="B40:B47" si="1">1/(B26/100)</f>
        <v>33.333333333333336</v>
      </c>
      <c r="C40" s="37">
        <f>1.507*10^(-6)</f>
        <v>1.5069999999999999E-6</v>
      </c>
      <c r="D40" s="37">
        <f>1.508/1000000</f>
        <v>1.508E-6</v>
      </c>
      <c r="E40" s="38">
        <f>1.515/1000000</f>
        <v>1.5149999999999999E-6</v>
      </c>
    </row>
    <row r="41" spans="2:6" x14ac:dyDescent="0.25">
      <c r="B41" s="36">
        <f t="shared" si="1"/>
        <v>25</v>
      </c>
      <c r="C41" s="37">
        <f>1.526*10^(-6)</f>
        <v>1.5259999999999999E-6</v>
      </c>
      <c r="D41" s="37">
        <f>1.527/1000000</f>
        <v>1.5269999999999999E-6</v>
      </c>
      <c r="E41" s="38">
        <f>1.53/1000000</f>
        <v>1.53E-6</v>
      </c>
    </row>
    <row r="42" spans="2:6" x14ac:dyDescent="0.25">
      <c r="B42" s="36">
        <f t="shared" si="1"/>
        <v>20</v>
      </c>
      <c r="C42" s="37">
        <f>1.506*10^(-6)</f>
        <v>1.5059999999999999E-6</v>
      </c>
      <c r="D42" s="37">
        <f>1.506/1000000</f>
        <v>1.5060000000000001E-6</v>
      </c>
      <c r="E42" s="38">
        <f>1.506/1000000</f>
        <v>1.5060000000000001E-6</v>
      </c>
    </row>
    <row r="43" spans="2:6" x14ac:dyDescent="0.25">
      <c r="B43" s="36">
        <f t="shared" si="1"/>
        <v>5</v>
      </c>
      <c r="C43" s="37">
        <f>1.522*10^(-6)</f>
        <v>1.522E-6</v>
      </c>
      <c r="D43" s="37">
        <f>1.524/1000000</f>
        <v>1.5239999999999999E-6</v>
      </c>
      <c r="E43" s="38">
        <f>1.532/1000000</f>
        <v>1.5320000000000001E-6</v>
      </c>
    </row>
    <row r="44" spans="2:6" x14ac:dyDescent="0.25">
      <c r="B44" s="36">
        <f t="shared" si="1"/>
        <v>2</v>
      </c>
      <c r="C44" s="37">
        <f>1.545*10^(-6)</f>
        <v>1.5449999999999998E-6</v>
      </c>
      <c r="D44" s="37">
        <f>1.531/1000000</f>
        <v>1.5309999999999998E-6</v>
      </c>
      <c r="E44" s="38">
        <f>1.544/1000000</f>
        <v>1.544E-6</v>
      </c>
    </row>
    <row r="45" spans="2:6" x14ac:dyDescent="0.25">
      <c r="B45" s="36">
        <f t="shared" si="1"/>
        <v>1</v>
      </c>
      <c r="C45" s="37">
        <f>1.542*10^(-6)</f>
        <v>1.542E-6</v>
      </c>
      <c r="D45" s="37">
        <f>1.538/1000000</f>
        <v>1.5379999999999999E-6</v>
      </c>
      <c r="E45" s="38">
        <f>1.539/1000000</f>
        <v>1.539E-6</v>
      </c>
    </row>
    <row r="46" spans="2:6" x14ac:dyDescent="0.25">
      <c r="B46" s="36">
        <f t="shared" si="1"/>
        <v>0.66666666666666663</v>
      </c>
      <c r="C46" s="37">
        <f>1.545*10^(-6)</f>
        <v>1.5449999999999998E-6</v>
      </c>
      <c r="D46" s="37">
        <f>1.557/1000000</f>
        <v>1.5569999999999999E-6</v>
      </c>
      <c r="E46" s="38">
        <f>1.561/1000000</f>
        <v>1.561E-6</v>
      </c>
    </row>
    <row r="47" spans="2:6" ht="15.75" thickBot="1" x14ac:dyDescent="0.3">
      <c r="B47" s="39">
        <f t="shared" si="1"/>
        <v>0.51282051282051289</v>
      </c>
      <c r="C47" s="40">
        <f>1.551*10^(-6)</f>
        <v>1.5509999999999998E-6</v>
      </c>
      <c r="D47" s="40">
        <f>1.555/1000000</f>
        <v>1.5549999999999999E-6</v>
      </c>
      <c r="E47" s="41">
        <f>1.552/1000000</f>
        <v>1.5520000000000001E-6</v>
      </c>
    </row>
    <row r="48" spans="2:6" ht="15.75" thickTop="1" x14ac:dyDescent="0.25"/>
    <row r="51" spans="2:5" x14ac:dyDescent="0.25">
      <c r="B51" t="s">
        <v>19</v>
      </c>
    </row>
    <row r="52" spans="2:5" ht="15.75" thickBot="1" x14ac:dyDescent="0.3"/>
    <row r="53" spans="2:5" ht="17.25" x14ac:dyDescent="0.25">
      <c r="B53" s="44" t="s">
        <v>20</v>
      </c>
      <c r="C53" s="45" t="s">
        <v>23</v>
      </c>
      <c r="D53" s="45" t="s">
        <v>21</v>
      </c>
      <c r="E53" s="46" t="s">
        <v>22</v>
      </c>
    </row>
    <row r="54" spans="2:5" x14ac:dyDescent="0.25">
      <c r="B54" s="47">
        <v>0</v>
      </c>
      <c r="C54" s="42">
        <v>0</v>
      </c>
      <c r="D54" s="42">
        <v>2.52</v>
      </c>
      <c r="E54" s="48">
        <f>D54/1000000</f>
        <v>2.52E-6</v>
      </c>
    </row>
    <row r="55" spans="2:5" x14ac:dyDescent="0.25">
      <c r="B55" s="47">
        <v>2</v>
      </c>
      <c r="C55" s="42">
        <f>1/(B55/100)</f>
        <v>50</v>
      </c>
      <c r="D55" s="42">
        <v>1.81</v>
      </c>
      <c r="E55" s="48">
        <f t="shared" ref="E55:E63" si="2">D55/1000000</f>
        <v>1.81E-6</v>
      </c>
    </row>
    <row r="56" spans="2:5" x14ac:dyDescent="0.25">
      <c r="B56" s="47">
        <v>5</v>
      </c>
      <c r="C56" s="42">
        <f t="shared" ref="C56:C63" si="3">1/(B56/100)</f>
        <v>20</v>
      </c>
      <c r="D56" s="42">
        <v>1.32</v>
      </c>
      <c r="E56" s="48">
        <f t="shared" si="2"/>
        <v>1.3200000000000001E-6</v>
      </c>
    </row>
    <row r="57" spans="2:5" x14ac:dyDescent="0.25">
      <c r="B57" s="47">
        <v>10</v>
      </c>
      <c r="C57" s="42">
        <f t="shared" si="3"/>
        <v>10</v>
      </c>
      <c r="D57" s="42">
        <v>1.18</v>
      </c>
      <c r="E57" s="48">
        <f t="shared" si="2"/>
        <v>1.1799999999999999E-6</v>
      </c>
    </row>
    <row r="58" spans="2:5" x14ac:dyDescent="0.25">
      <c r="B58" s="47">
        <v>15</v>
      </c>
      <c r="C58" s="43">
        <f t="shared" si="3"/>
        <v>6.666666666666667</v>
      </c>
      <c r="D58" s="42">
        <v>1.1200000000000001</v>
      </c>
      <c r="E58" s="48">
        <f t="shared" si="2"/>
        <v>1.1200000000000001E-6</v>
      </c>
    </row>
    <row r="59" spans="2:5" x14ac:dyDescent="0.25">
      <c r="B59" s="47">
        <v>20</v>
      </c>
      <c r="C59" s="43">
        <f t="shared" si="3"/>
        <v>5</v>
      </c>
      <c r="D59" s="42">
        <v>1.08</v>
      </c>
      <c r="E59" s="48">
        <f t="shared" si="2"/>
        <v>1.08E-6</v>
      </c>
    </row>
    <row r="60" spans="2:5" x14ac:dyDescent="0.25">
      <c r="B60" s="47">
        <v>30</v>
      </c>
      <c r="C60" s="43">
        <f t="shared" si="3"/>
        <v>3.3333333333333335</v>
      </c>
      <c r="D60" s="42">
        <v>1.06</v>
      </c>
      <c r="E60" s="48">
        <f t="shared" si="2"/>
        <v>1.06E-6</v>
      </c>
    </row>
    <row r="61" spans="2:5" x14ac:dyDescent="0.25">
      <c r="B61" s="47">
        <v>40</v>
      </c>
      <c r="C61" s="43">
        <f t="shared" si="3"/>
        <v>2.5</v>
      </c>
      <c r="D61" s="42">
        <v>1.05</v>
      </c>
      <c r="E61" s="48">
        <f t="shared" si="2"/>
        <v>1.0500000000000001E-6</v>
      </c>
    </row>
    <row r="62" spans="2:5" x14ac:dyDescent="0.25">
      <c r="B62" s="47">
        <v>50</v>
      </c>
      <c r="C62" s="43">
        <f t="shared" si="3"/>
        <v>2</v>
      </c>
      <c r="D62" s="42">
        <v>1.04</v>
      </c>
      <c r="E62" s="48">
        <f t="shared" si="2"/>
        <v>1.04E-6</v>
      </c>
    </row>
    <row r="63" spans="2:5" ht="15.75" thickBot="1" x14ac:dyDescent="0.3">
      <c r="B63" s="49">
        <v>90</v>
      </c>
      <c r="C63" s="50">
        <f t="shared" si="3"/>
        <v>1.1111111111111112</v>
      </c>
      <c r="D63" s="51">
        <v>1.04</v>
      </c>
      <c r="E63" s="52">
        <f t="shared" si="2"/>
        <v>1.04E-6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Lima</dc:creator>
  <cp:lastModifiedBy>Ana Paula Lima</cp:lastModifiedBy>
  <dcterms:created xsi:type="dcterms:W3CDTF">2022-05-06T20:24:15Z</dcterms:created>
  <dcterms:modified xsi:type="dcterms:W3CDTF">2022-05-07T00:38:13Z</dcterms:modified>
</cp:coreProperties>
</file>